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1305" windowWidth="16380" windowHeight="10110" tabRatio="655" firstSheet="2" activeTab="2"/>
  </bookViews>
  <sheets>
    <sheet name="Лист2" sheetId="1" state="hidden" r:id="rId1"/>
    <sheet name="Лист3" sheetId="2" state="hidden" r:id="rId2"/>
    <sheet name="Расшифровка подрядаТО" sheetId="3" r:id="rId3"/>
  </sheets>
  <definedNames/>
  <calcPr fullCalcOnLoad="1"/>
</workbook>
</file>

<file path=xl/sharedStrings.xml><?xml version="1.0" encoding="utf-8"?>
<sst xmlns="http://schemas.openxmlformats.org/spreadsheetml/2006/main" count="83" uniqueCount="66">
  <si>
    <t>Организация</t>
  </si>
  <si>
    <t>Вид работ</t>
  </si>
  <si>
    <t>Номер договора</t>
  </si>
  <si>
    <t>1 квартал 2013</t>
  </si>
  <si>
    <t>2 квартал 2013</t>
  </si>
  <si>
    <t>3 квартал 2013</t>
  </si>
  <si>
    <t>4 квартал 2013</t>
  </si>
  <si>
    <t>Итого 1 кв.</t>
  </si>
  <si>
    <t>Итого 2 кв.</t>
  </si>
  <si>
    <t>Итого 3 кв.</t>
  </si>
  <si>
    <t>Итого 4 кв.</t>
  </si>
  <si>
    <t>Итого</t>
  </si>
  <si>
    <t>Цена 1</t>
  </si>
  <si>
    <t>Кол-во</t>
  </si>
  <si>
    <t>Инжиниринговая компания</t>
  </si>
  <si>
    <t>Аварийный ремонт</t>
  </si>
  <si>
    <t>1826/0712</t>
  </si>
  <si>
    <t>МонолитПром</t>
  </si>
  <si>
    <t>1932 АО</t>
  </si>
  <si>
    <t>Теплоэнергофинанс</t>
  </si>
  <si>
    <t>ТО</t>
  </si>
  <si>
    <t>1799/0712 ТО</t>
  </si>
  <si>
    <t>1931ТО</t>
  </si>
  <si>
    <t>Теплосбыт</t>
  </si>
  <si>
    <t>Агентское возн-е</t>
  </si>
  <si>
    <t>Итого прибыль по году</t>
  </si>
  <si>
    <t>Факт после изменения 2013 год</t>
  </si>
  <si>
    <t>По 1 варианту - убыток</t>
  </si>
  <si>
    <t xml:space="preserve">                                                                                     Приложение №1 </t>
  </si>
  <si>
    <t>Приложение №1</t>
  </si>
  <si>
    <t xml:space="preserve">                                                                                      к Договору №__________ТО</t>
  </si>
  <si>
    <t xml:space="preserve">                                                                                      от "___"______________2014г.</t>
  </si>
  <si>
    <t xml:space="preserve">                                                                                      на техническое обслуживание</t>
  </si>
  <si>
    <t>аб. №</t>
  </si>
  <si>
    <t>Адрес ЦТП/ИТП</t>
  </si>
  <si>
    <t>Размещение теплового пункта</t>
  </si>
  <si>
    <t>Тип ТП</t>
  </si>
  <si>
    <t>Тепловой ввод (вид прокладки, тип изоляции,длина /м/, диаметр)</t>
  </si>
  <si>
    <t>Разводящие тепловые сети (вид прокладки, тип изоляции, Отопление, ГВС, Вентиляция)</t>
  </si>
  <si>
    <t>Год ввода в экспл.</t>
  </si>
  <si>
    <t>Способ прокладки, тип изоляции</t>
  </si>
  <si>
    <t>Длина, м   (в 2-х трубном исчисл.)</t>
  </si>
  <si>
    <t xml:space="preserve">Диаметр тр., D усл. мм </t>
  </si>
  <si>
    <t>Отопление</t>
  </si>
  <si>
    <t>ГВС</t>
  </si>
  <si>
    <t>Вентиляция</t>
  </si>
  <si>
    <t>Длина, м. (в  2-х трубном  исчисл.)</t>
  </si>
  <si>
    <t>Диаметр тр., мм</t>
  </si>
  <si>
    <t>Длина, м. (в двухтр. исчисл.)</t>
  </si>
  <si>
    <t>Длина, м. (в 2-х трубном исчисл.)</t>
  </si>
  <si>
    <t>подвальное</t>
  </si>
  <si>
    <t>Н/К, минвата</t>
  </si>
  <si>
    <t>№ п/п</t>
  </si>
  <si>
    <t>на аварийное обслуживание</t>
  </si>
  <si>
    <t xml:space="preserve">
Перечень объектов
по проведению аварийного обслуживания тепловых пунктов и тепловых сетей
</t>
  </si>
  <si>
    <t>Генеральный директор</t>
  </si>
  <si>
    <t>_________________ /___________________/</t>
  </si>
  <si>
    <r>
      <t xml:space="preserve">к Договору №_____ </t>
    </r>
    <r>
      <rPr>
        <b/>
        <sz val="10"/>
        <color indexed="10"/>
        <rFont val="Times New Roman"/>
        <family val="1"/>
      </rPr>
      <t xml:space="preserve"> </t>
    </r>
  </si>
  <si>
    <t>0213/038</t>
  </si>
  <si>
    <t>0213/048</t>
  </si>
  <si>
    <t>0213/055</t>
  </si>
  <si>
    <t>ООО "Инжтрасс-строй"</t>
  </si>
  <si>
    <t>г.Люберцы, Смирновская ул., д.6</t>
  </si>
  <si>
    <t>г.Люберцы, Октябрьский пр-т, д.145</t>
  </si>
  <si>
    <t>г.Люберцы, Авиаторов ул., д.10, к.2</t>
  </si>
  <si>
    <t>от «____»___________201___г.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</si>
</sst>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Consolas"/>
      <family val="3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10" fontId="0" fillId="0" borderId="10" xfId="0" applyNumberFormat="1" applyBorder="1" applyAlignment="1">
      <alignment/>
    </xf>
    <xf numFmtId="4" fontId="0" fillId="34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1" xfId="52" applyNumberFormat="1" applyFont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37" borderId="0" xfId="0" applyFill="1" applyAlignment="1">
      <alignment/>
    </xf>
    <xf numFmtId="0" fontId="9" fillId="37" borderId="0" xfId="0" applyFont="1" applyFill="1" applyAlignment="1">
      <alignment vertical="center"/>
    </xf>
    <xf numFmtId="0" fontId="6" fillId="37" borderId="0" xfId="0" applyFont="1" applyFill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top" wrapText="1"/>
    </xf>
    <xf numFmtId="0" fontId="45" fillId="37" borderId="18" xfId="0" applyFont="1" applyFill="1" applyBorder="1" applyAlignment="1">
      <alignment horizontal="center"/>
    </xf>
    <xf numFmtId="0" fontId="45" fillId="37" borderId="18" xfId="0" applyFont="1" applyFill="1" applyBorder="1" applyAlignment="1">
      <alignment horizontal="center" vertical="top"/>
    </xf>
    <xf numFmtId="0" fontId="45" fillId="37" borderId="19" xfId="0" applyFont="1" applyFill="1" applyBorder="1" applyAlignment="1">
      <alignment horizontal="center" vertical="center" wrapText="1"/>
    </xf>
    <xf numFmtId="0" fontId="45" fillId="37" borderId="20" xfId="0" applyFont="1" applyFill="1" applyBorder="1" applyAlignment="1">
      <alignment horizontal="center" vertical="center" wrapText="1"/>
    </xf>
    <xf numFmtId="0" fontId="45" fillId="37" borderId="21" xfId="0" applyFont="1" applyFill="1" applyBorder="1" applyAlignment="1">
      <alignment horizontal="center" vertical="center" wrapText="1"/>
    </xf>
    <xf numFmtId="0" fontId="45" fillId="37" borderId="22" xfId="0" applyFont="1" applyFill="1" applyBorder="1" applyAlignment="1">
      <alignment horizontal="center" vertical="center" wrapText="1"/>
    </xf>
    <xf numFmtId="2" fontId="45" fillId="37" borderId="23" xfId="0" applyNumberFormat="1" applyFont="1" applyFill="1" applyBorder="1" applyAlignment="1">
      <alignment horizontal="center" vertical="center" wrapText="1"/>
    </xf>
    <xf numFmtId="0" fontId="45" fillId="37" borderId="23" xfId="0" applyFont="1" applyFill="1" applyBorder="1" applyAlignment="1">
      <alignment horizontal="center" vertical="center" wrapText="1"/>
    </xf>
    <xf numFmtId="1" fontId="45" fillId="37" borderId="23" xfId="0" applyNumberFormat="1" applyFont="1" applyFill="1" applyBorder="1" applyAlignment="1">
      <alignment horizontal="center" vertical="center" wrapText="1"/>
    </xf>
    <xf numFmtId="1" fontId="45" fillId="37" borderId="24" xfId="0" applyNumberFormat="1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/>
    </xf>
    <xf numFmtId="0" fontId="45" fillId="37" borderId="18" xfId="0" applyFont="1" applyFill="1" applyBorder="1" applyAlignment="1">
      <alignment horizontal="center" vertical="center"/>
    </xf>
    <xf numFmtId="0" fontId="45" fillId="37" borderId="25" xfId="0" applyFont="1" applyFill="1" applyBorder="1" applyAlignment="1">
      <alignment horizontal="center" vertical="center" wrapText="1"/>
    </xf>
    <xf numFmtId="0" fontId="45" fillId="37" borderId="26" xfId="0" applyFont="1" applyFill="1" applyBorder="1" applyAlignment="1">
      <alignment horizontal="center" vertical="center" wrapText="1"/>
    </xf>
    <xf numFmtId="0" fontId="45" fillId="37" borderId="27" xfId="0" applyNumberFormat="1" applyFont="1" applyFill="1" applyBorder="1" applyAlignment="1">
      <alignment horizontal="center" vertical="center" wrapText="1"/>
    </xf>
    <xf numFmtId="0" fontId="45" fillId="37" borderId="28" xfId="0" applyFont="1" applyFill="1" applyBorder="1" applyAlignment="1">
      <alignment horizontal="center" vertical="center" wrapText="1"/>
    </xf>
    <xf numFmtId="0" fontId="45" fillId="37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5" fillId="38" borderId="30" xfId="0" applyFont="1" applyFill="1" applyBorder="1" applyAlignment="1">
      <alignment horizontal="center" vertical="center" wrapText="1"/>
    </xf>
    <xf numFmtId="0" fontId="45" fillId="38" borderId="23" xfId="0" applyFont="1" applyFill="1" applyBorder="1" applyAlignment="1">
      <alignment horizontal="center" vertical="center" wrapText="1"/>
    </xf>
    <xf numFmtId="0" fontId="45" fillId="38" borderId="31" xfId="0" applyFont="1" applyFill="1" applyBorder="1" applyAlignment="1">
      <alignment horizontal="center" vertical="center" wrapText="1"/>
    </xf>
    <xf numFmtId="0" fontId="45" fillId="38" borderId="24" xfId="0" applyFont="1" applyFill="1" applyBorder="1" applyAlignment="1">
      <alignment horizontal="center" vertical="center" wrapText="1"/>
    </xf>
    <xf numFmtId="0" fontId="45" fillId="37" borderId="32" xfId="0" applyFont="1" applyFill="1" applyBorder="1" applyAlignment="1">
      <alignment horizontal="center" vertical="top"/>
    </xf>
    <xf numFmtId="0" fontId="45" fillId="37" borderId="33" xfId="0" applyFont="1" applyFill="1" applyBorder="1" applyAlignment="1">
      <alignment horizontal="center" vertical="top"/>
    </xf>
    <xf numFmtId="0" fontId="45" fillId="38" borderId="34" xfId="0" applyFont="1" applyFill="1" applyBorder="1" applyAlignment="1">
      <alignment horizontal="center" vertical="center" wrapText="1"/>
    </xf>
    <xf numFmtId="0" fontId="45" fillId="38" borderId="28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top"/>
    </xf>
    <xf numFmtId="0" fontId="9" fillId="37" borderId="38" xfId="0" applyFont="1" applyFill="1" applyBorder="1" applyAlignment="1">
      <alignment horizontal="center" vertical="top"/>
    </xf>
    <xf numFmtId="0" fontId="45" fillId="37" borderId="37" xfId="0" applyFont="1" applyFill="1" applyBorder="1" applyAlignment="1">
      <alignment horizontal="center"/>
    </xf>
    <xf numFmtId="0" fontId="45" fillId="37" borderId="38" xfId="0" applyFont="1" applyFill="1" applyBorder="1" applyAlignment="1">
      <alignment horizontal="center"/>
    </xf>
    <xf numFmtId="0" fontId="45" fillId="37" borderId="37" xfId="0" applyFont="1" applyFill="1" applyBorder="1" applyAlignment="1">
      <alignment horizontal="center" vertical="top"/>
    </xf>
    <xf numFmtId="0" fontId="45" fillId="37" borderId="38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37" borderId="37" xfId="0" applyFont="1" applyFill="1" applyBorder="1" applyAlignment="1">
      <alignment horizontal="center" vertical="top" wrapText="1"/>
    </xf>
    <xf numFmtId="0" fontId="9" fillId="37" borderId="38" xfId="0" applyFont="1" applyFill="1" applyBorder="1" applyAlignment="1">
      <alignment horizontal="center" vertical="top" wrapText="1"/>
    </xf>
    <xf numFmtId="0" fontId="8" fillId="37" borderId="45" xfId="0" applyFont="1" applyFill="1" applyBorder="1" applyAlignment="1">
      <alignment horizontal="center" wrapText="1"/>
    </xf>
    <xf numFmtId="0" fontId="8" fillId="37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DEADA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E6B9B8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M29"/>
  <sheetViews>
    <sheetView zoomScalePageLayoutView="0" workbookViewId="0" topLeftCell="A1">
      <selection activeCell="D7" sqref="D7"/>
    </sheetView>
  </sheetViews>
  <sheetFormatPr defaultColWidth="8.7109375" defaultRowHeight="15"/>
  <cols>
    <col min="1" max="2" width="8.7109375" style="0" customWidth="1"/>
    <col min="3" max="3" width="13.57421875" style="0" customWidth="1"/>
    <col min="4" max="4" width="8.7109375" style="0" customWidth="1"/>
    <col min="5" max="5" width="13.8515625" style="0" customWidth="1"/>
    <col min="6" max="6" width="8.7109375" style="0" customWidth="1"/>
    <col min="7" max="7" width="11.421875" style="0" customWidth="1"/>
  </cols>
  <sheetData>
    <row r="4" spans="2:5" ht="15">
      <c r="B4">
        <v>1</v>
      </c>
      <c r="C4" s="5">
        <v>372561546.8</v>
      </c>
      <c r="D4" s="9">
        <v>0.032</v>
      </c>
      <c r="E4" s="5">
        <f>D4*C4</f>
        <v>11921969.4976</v>
      </c>
    </row>
    <row r="5" spans="2:5" ht="15">
      <c r="B5">
        <v>2</v>
      </c>
      <c r="C5" s="5">
        <v>115018354</v>
      </c>
      <c r="D5" s="9">
        <v>0.032</v>
      </c>
      <c r="E5" s="5">
        <f>D5*C5</f>
        <v>3680587.328</v>
      </c>
    </row>
    <row r="6" spans="2:5" ht="15">
      <c r="B6">
        <v>3</v>
      </c>
      <c r="C6" s="14">
        <v>76564606</v>
      </c>
      <c r="D6" s="9">
        <v>0.032</v>
      </c>
      <c r="E6" s="5">
        <f>D6*C6</f>
        <v>2450067.392</v>
      </c>
    </row>
    <row r="7" spans="2:5" ht="15">
      <c r="B7">
        <v>4</v>
      </c>
      <c r="C7" s="14">
        <v>242667613.84000024</v>
      </c>
      <c r="D7" s="9">
        <v>0.032</v>
      </c>
      <c r="E7" s="5">
        <f>D7*C7</f>
        <v>7765363.642880008</v>
      </c>
    </row>
    <row r="8" spans="3:5" ht="15">
      <c r="C8" s="14"/>
      <c r="E8" s="5">
        <f>SUM(E4:E7)</f>
        <v>25817987.860480007</v>
      </c>
    </row>
    <row r="10" ht="15">
      <c r="E10" s="5">
        <v>33283635.10320001</v>
      </c>
    </row>
    <row r="16" spans="3:5" ht="15">
      <c r="C16" t="s">
        <v>27</v>
      </c>
      <c r="E16" s="5">
        <v>-24699455</v>
      </c>
    </row>
    <row r="17" ht="15">
      <c r="C17" t="s">
        <v>27</v>
      </c>
    </row>
    <row r="22" spans="3:13" ht="15">
      <c r="C22" s="15">
        <v>170407100.4</v>
      </c>
      <c r="E22" s="5">
        <f>C22-C23</f>
        <v>7343861.060000002</v>
      </c>
      <c r="M22">
        <v>500000</v>
      </c>
    </row>
    <row r="23" ht="15">
      <c r="C23" s="15">
        <v>163063239.34</v>
      </c>
    </row>
    <row r="26" spans="5:7" ht="15">
      <c r="E26" s="15"/>
      <c r="G26" s="10">
        <f>E27*E22/C22</f>
        <v>1973025.148255421</v>
      </c>
    </row>
    <row r="27" ht="15">
      <c r="E27" s="15">
        <v>45782115.4</v>
      </c>
    </row>
    <row r="29" ht="15">
      <c r="E29" s="15">
        <v>170407100.4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R17"/>
  <sheetViews>
    <sheetView zoomScalePageLayoutView="0" workbookViewId="0" topLeftCell="A1">
      <selection activeCell="J14" sqref="J14"/>
    </sheetView>
  </sheetViews>
  <sheetFormatPr defaultColWidth="8.7109375" defaultRowHeight="15"/>
  <cols>
    <col min="1" max="4" width="8.7109375" style="0" customWidth="1"/>
    <col min="5" max="5" width="12.421875" style="0" customWidth="1"/>
    <col min="6" max="6" width="8.7109375" style="0" customWidth="1"/>
    <col min="7" max="7" width="11.421875" style="0" customWidth="1"/>
    <col min="8" max="8" width="8.7109375" style="0" customWidth="1"/>
    <col min="9" max="9" width="11.421875" style="0" customWidth="1"/>
    <col min="10" max="10" width="8.7109375" style="0" customWidth="1"/>
    <col min="11" max="11" width="11.421875" style="0" customWidth="1"/>
    <col min="12" max="13" width="12.421875" style="0" customWidth="1"/>
    <col min="14" max="14" width="20.140625" style="0" customWidth="1"/>
    <col min="15" max="15" width="12.421875" style="0" customWidth="1"/>
    <col min="16" max="16" width="13.57421875" style="0" customWidth="1"/>
    <col min="17" max="17" width="8.7109375" style="0" customWidth="1"/>
    <col min="18" max="18" width="13.57421875" style="0" customWidth="1"/>
  </cols>
  <sheetData>
    <row r="6" spans="1:16" ht="15">
      <c r="A6" s="50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8" spans="1:16" ht="15">
      <c r="A8" s="51" t="s">
        <v>0</v>
      </c>
      <c r="B8" s="51" t="s">
        <v>1</v>
      </c>
      <c r="C8" s="51" t="s">
        <v>2</v>
      </c>
      <c r="D8" s="52" t="s">
        <v>3</v>
      </c>
      <c r="E8" s="52"/>
      <c r="F8" s="52" t="s">
        <v>4</v>
      </c>
      <c r="G8" s="52"/>
      <c r="H8" s="52" t="s">
        <v>5</v>
      </c>
      <c r="I8" s="52"/>
      <c r="J8" s="52" t="s">
        <v>6</v>
      </c>
      <c r="K8" s="52"/>
      <c r="L8" s="52" t="s">
        <v>7</v>
      </c>
      <c r="M8" s="52" t="s">
        <v>8</v>
      </c>
      <c r="N8" s="52" t="s">
        <v>9</v>
      </c>
      <c r="O8" s="52" t="s">
        <v>10</v>
      </c>
      <c r="P8" s="52" t="s">
        <v>11</v>
      </c>
    </row>
    <row r="9" spans="1:16" ht="15">
      <c r="A9" s="51"/>
      <c r="B9" s="51"/>
      <c r="C9" s="51"/>
      <c r="D9" s="1" t="s">
        <v>12</v>
      </c>
      <c r="E9" s="1" t="s">
        <v>13</v>
      </c>
      <c r="F9" s="1" t="s">
        <v>12</v>
      </c>
      <c r="G9" s="1" t="s">
        <v>13</v>
      </c>
      <c r="H9" s="1" t="s">
        <v>12</v>
      </c>
      <c r="I9" s="1" t="s">
        <v>13</v>
      </c>
      <c r="J9" s="1" t="s">
        <v>12</v>
      </c>
      <c r="K9" s="1" t="s">
        <v>13</v>
      </c>
      <c r="L9" s="52"/>
      <c r="M9" s="52"/>
      <c r="N9" s="52"/>
      <c r="O9" s="52"/>
      <c r="P9" s="52"/>
    </row>
    <row r="10" spans="1:18" ht="15">
      <c r="A10" s="2" t="s">
        <v>14</v>
      </c>
      <c r="B10" s="2" t="s">
        <v>15</v>
      </c>
      <c r="C10" s="2" t="s">
        <v>16</v>
      </c>
      <c r="D10" s="6">
        <v>49500</v>
      </c>
      <c r="E10" s="3">
        <v>97</v>
      </c>
      <c r="F10" s="6">
        <v>49500</v>
      </c>
      <c r="G10" s="3">
        <v>71</v>
      </c>
      <c r="H10" s="6">
        <v>49500</v>
      </c>
      <c r="I10" s="3">
        <v>64</v>
      </c>
      <c r="J10" s="6">
        <v>49500</v>
      </c>
      <c r="K10" s="3">
        <v>63</v>
      </c>
      <c r="L10" s="3">
        <f>D10*E10*3</f>
        <v>14404500</v>
      </c>
      <c r="M10" s="3">
        <f>F10*G10*3</f>
        <v>10543500</v>
      </c>
      <c r="N10" s="3">
        <f>H10*I10*3</f>
        <v>9504000</v>
      </c>
      <c r="O10" s="3">
        <f>J10*K10*3</f>
        <v>9355500</v>
      </c>
      <c r="P10" s="4">
        <f>SUM(L10:O10)</f>
        <v>43807500</v>
      </c>
      <c r="Q10" t="str">
        <f>IF(P10&gt;60000000,"Превышен лимит","ОК")</f>
        <v>ОК</v>
      </c>
      <c r="R10" s="5">
        <f>P10</f>
        <v>43807500</v>
      </c>
    </row>
    <row r="11" spans="1:18" ht="15">
      <c r="A11" s="2" t="s">
        <v>17</v>
      </c>
      <c r="B11" s="2" t="s">
        <v>15</v>
      </c>
      <c r="C11" s="2" t="s">
        <v>18</v>
      </c>
      <c r="D11" s="3">
        <v>49000</v>
      </c>
      <c r="E11" s="3">
        <v>14</v>
      </c>
      <c r="F11" s="3">
        <v>49000</v>
      </c>
      <c r="G11" s="3">
        <v>40</v>
      </c>
      <c r="H11" s="3">
        <v>49000</v>
      </c>
      <c r="I11" s="3">
        <v>40</v>
      </c>
      <c r="J11" s="3">
        <v>49000</v>
      </c>
      <c r="K11" s="3">
        <v>36</v>
      </c>
      <c r="L11" s="3">
        <f>D11*E11*3</f>
        <v>2058000</v>
      </c>
      <c r="M11" s="3">
        <f>F11*G11*3</f>
        <v>5880000</v>
      </c>
      <c r="N11" s="3">
        <f>H11*I11*3</f>
        <v>5880000</v>
      </c>
      <c r="O11" s="8">
        <f>J11*K11*3</f>
        <v>5292000</v>
      </c>
      <c r="P11" s="4">
        <f>SUM(L11:O11)</f>
        <v>19110000</v>
      </c>
      <c r="R11" s="5">
        <f>P11/1.18</f>
        <v>16194915.254237289</v>
      </c>
    </row>
    <row r="12" spans="1:18" ht="15">
      <c r="A12" s="2" t="s">
        <v>19</v>
      </c>
      <c r="B12" s="2" t="s">
        <v>20</v>
      </c>
      <c r="C12" s="2" t="s">
        <v>21</v>
      </c>
      <c r="D12" s="6">
        <v>68000</v>
      </c>
      <c r="E12" s="3">
        <v>60</v>
      </c>
      <c r="F12" s="6">
        <v>68000</v>
      </c>
      <c r="G12" s="3">
        <v>60</v>
      </c>
      <c r="H12" s="6">
        <v>68000</v>
      </c>
      <c r="I12" s="3">
        <v>60</v>
      </c>
      <c r="J12" s="6">
        <v>68000</v>
      </c>
      <c r="K12" s="3">
        <v>60</v>
      </c>
      <c r="L12" s="3">
        <f>D12*E12*3</f>
        <v>12240000</v>
      </c>
      <c r="M12" s="3">
        <f>F12*G12*3</f>
        <v>12240000</v>
      </c>
      <c r="N12" s="3">
        <f>H12*I12*3</f>
        <v>12240000</v>
      </c>
      <c r="O12" s="3">
        <f>J12*K12*3</f>
        <v>12240000</v>
      </c>
      <c r="P12" s="4">
        <f>SUM(L12:O12)</f>
        <v>48960000</v>
      </c>
      <c r="Q12" t="str">
        <f>IF(P12&gt;60000000,"Превышен лимит","ОК")</f>
        <v>ОК</v>
      </c>
      <c r="R12" s="4">
        <f>P12</f>
        <v>48960000</v>
      </c>
    </row>
    <row r="13" spans="1:18" ht="15">
      <c r="A13" s="2" t="s">
        <v>17</v>
      </c>
      <c r="B13" s="2" t="s">
        <v>20</v>
      </c>
      <c r="C13" s="2" t="s">
        <v>22</v>
      </c>
      <c r="D13" s="3">
        <v>67000</v>
      </c>
      <c r="E13" s="3">
        <v>51</v>
      </c>
      <c r="F13" s="3">
        <v>67000</v>
      </c>
      <c r="G13" s="3">
        <v>51</v>
      </c>
      <c r="H13" s="3">
        <v>67000</v>
      </c>
      <c r="I13" s="3">
        <v>44</v>
      </c>
      <c r="J13" s="3">
        <v>67000</v>
      </c>
      <c r="K13" s="3">
        <v>39</v>
      </c>
      <c r="L13" s="3">
        <f>D13*E13*3</f>
        <v>10251000</v>
      </c>
      <c r="M13" s="3">
        <f>F13*G13*3</f>
        <v>10251000</v>
      </c>
      <c r="N13" s="3">
        <f>H13*I13*3</f>
        <v>8844000</v>
      </c>
      <c r="O13" s="3">
        <f>J13*K13*3</f>
        <v>7839000</v>
      </c>
      <c r="P13" s="4">
        <f>SUM(L13:O13)</f>
        <v>37185000</v>
      </c>
      <c r="R13" s="5">
        <f>P13/1.18</f>
        <v>31512711.864406783</v>
      </c>
    </row>
    <row r="14" spans="1:18" ht="15">
      <c r="A14" s="2" t="s">
        <v>23</v>
      </c>
      <c r="B14" s="2" t="s">
        <v>24</v>
      </c>
      <c r="C14" s="2">
        <v>141</v>
      </c>
      <c r="D14" s="7">
        <v>0.032</v>
      </c>
      <c r="E14" s="3">
        <v>14902461.872000001</v>
      </c>
      <c r="F14" s="7">
        <v>0.032</v>
      </c>
      <c r="G14" s="3">
        <v>4600734.16</v>
      </c>
      <c r="H14" s="7">
        <v>0.032</v>
      </c>
      <c r="I14" s="5">
        <v>3062584.24</v>
      </c>
      <c r="J14" s="7">
        <v>0.032</v>
      </c>
      <c r="K14" s="3">
        <v>9706704.55360001</v>
      </c>
      <c r="L14" s="3">
        <f>E14</f>
        <v>14902461.872000001</v>
      </c>
      <c r="M14" s="3">
        <f>G14</f>
        <v>4600734.16</v>
      </c>
      <c r="N14" s="3">
        <f>I14</f>
        <v>3062584.24</v>
      </c>
      <c r="O14" s="3">
        <f>K14</f>
        <v>9706704.55360001</v>
      </c>
      <c r="P14" s="4">
        <f>SUM(L14:O14)</f>
        <v>32272484.82560001</v>
      </c>
      <c r="R14" s="5">
        <f>SUM(R10:R13)</f>
        <v>140475127.1186441</v>
      </c>
    </row>
    <row r="15" spans="1:18" ht="15">
      <c r="A15" s="11" t="s">
        <v>11</v>
      </c>
      <c r="B15" s="11"/>
      <c r="C15" s="11"/>
      <c r="D15" s="12"/>
      <c r="E15" s="12"/>
      <c r="F15" s="12"/>
      <c r="G15" s="12"/>
      <c r="H15" s="12"/>
      <c r="I15" s="12"/>
      <c r="J15" s="12"/>
      <c r="K15" s="12"/>
      <c r="L15" s="13">
        <f>SUM(L10:L14)</f>
        <v>53855961.872</v>
      </c>
      <c r="M15" s="13">
        <f>SUM(M10:M14)</f>
        <v>43515234.16</v>
      </c>
      <c r="N15" s="13">
        <f>SUM(N10:N14)</f>
        <v>39530584.24</v>
      </c>
      <c r="O15" s="13">
        <f>SUM(O10:O14)</f>
        <v>44433204.55360001</v>
      </c>
      <c r="P15" s="13">
        <f>SUM(P10:P14)</f>
        <v>181334984.8256</v>
      </c>
      <c r="R15" s="5"/>
    </row>
    <row r="17" spans="14:16" ht="15">
      <c r="N17" t="s">
        <v>25</v>
      </c>
      <c r="P17" s="10" t="e">
        <f>Лист2!E6-(#REF!-#REF!)</f>
        <v>#REF!</v>
      </c>
    </row>
  </sheetData>
  <sheetProtection selectLockedCells="1" selectUnlockedCells="1"/>
  <mergeCells count="13">
    <mergeCell ref="N8:N9"/>
    <mergeCell ref="O8:O9"/>
    <mergeCell ref="P8:P9"/>
    <mergeCell ref="A6:P6"/>
    <mergeCell ref="A8:A9"/>
    <mergeCell ref="B8:B9"/>
    <mergeCell ref="C8:C9"/>
    <mergeCell ref="D8:E8"/>
    <mergeCell ref="F8:G8"/>
    <mergeCell ref="H8:I8"/>
    <mergeCell ref="J8:K8"/>
    <mergeCell ref="L8:L9"/>
    <mergeCell ref="M8:M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R8" sqref="R8"/>
    </sheetView>
  </sheetViews>
  <sheetFormatPr defaultColWidth="8.7109375" defaultRowHeight="15.75" customHeight="1"/>
  <cols>
    <col min="1" max="1" width="4.140625" style="0" customWidth="1"/>
    <col min="2" max="2" width="9.57421875" style="0" customWidth="1"/>
    <col min="3" max="3" width="31.7109375" style="0" customWidth="1"/>
    <col min="4" max="4" width="17.421875" style="0" customWidth="1"/>
    <col min="5" max="5" width="7.00390625" style="0" customWidth="1"/>
    <col min="6" max="6" width="10.140625" style="0" customWidth="1"/>
    <col min="7" max="7" width="9.28125" style="0" customWidth="1"/>
    <col min="8" max="8" width="8.28125" style="0" customWidth="1"/>
    <col min="9" max="9" width="11.421875" style="0" customWidth="1"/>
    <col min="10" max="10" width="13.140625" style="0" customWidth="1"/>
    <col min="11" max="11" width="8.8515625" style="0" customWidth="1"/>
    <col min="12" max="12" width="12.7109375" style="0" customWidth="1"/>
    <col min="13" max="13" width="9.28125" style="0" customWidth="1"/>
    <col min="14" max="14" width="10.8515625" style="0" customWidth="1"/>
    <col min="15" max="15" width="8.140625" style="0" customWidth="1"/>
    <col min="16" max="16" width="14.57421875" style="0" customWidth="1"/>
    <col min="17" max="17" width="8.7109375" style="0" customWidth="1"/>
    <col min="18" max="18" width="60.7109375" style="0" customWidth="1"/>
    <col min="19" max="19" width="8.7109375" style="0" customWidth="1"/>
  </cols>
  <sheetData>
    <row r="1" spans="1:16" ht="15.75" customHeight="1">
      <c r="A1" s="16"/>
      <c r="B1" s="16"/>
      <c r="C1" s="16"/>
      <c r="D1" s="16"/>
      <c r="E1" s="16"/>
      <c r="F1" s="17" t="s">
        <v>28</v>
      </c>
      <c r="G1" s="18"/>
      <c r="H1" s="18"/>
      <c r="I1" s="70" t="s">
        <v>29</v>
      </c>
      <c r="J1" s="70"/>
      <c r="K1" s="70"/>
      <c r="L1" s="70"/>
      <c r="M1" s="70"/>
      <c r="N1" s="70"/>
      <c r="O1" s="70"/>
      <c r="P1" s="70"/>
    </row>
    <row r="2" spans="1:18" ht="15.75" customHeight="1">
      <c r="A2" s="16"/>
      <c r="B2" s="16"/>
      <c r="C2" s="84"/>
      <c r="D2" s="84"/>
      <c r="E2" s="84"/>
      <c r="F2" s="17" t="s">
        <v>30</v>
      </c>
      <c r="G2" s="18"/>
      <c r="H2" s="18"/>
      <c r="I2" s="70" t="s">
        <v>57</v>
      </c>
      <c r="J2" s="70"/>
      <c r="K2" s="70"/>
      <c r="L2" s="70"/>
      <c r="M2" s="70"/>
      <c r="N2" s="70"/>
      <c r="O2" s="70"/>
      <c r="P2" s="70"/>
      <c r="R2" s="19"/>
    </row>
    <row r="3" spans="1:18" ht="15.75" customHeight="1">
      <c r="A3" s="16"/>
      <c r="B3" s="16"/>
      <c r="C3" s="84"/>
      <c r="D3" s="84"/>
      <c r="E3" s="84"/>
      <c r="F3" s="17" t="s">
        <v>31</v>
      </c>
      <c r="G3" s="18"/>
      <c r="H3" s="18"/>
      <c r="I3" s="70" t="s">
        <v>65</v>
      </c>
      <c r="J3" s="70"/>
      <c r="K3" s="70"/>
      <c r="L3" s="70"/>
      <c r="M3" s="70"/>
      <c r="N3" s="70"/>
      <c r="O3" s="70"/>
      <c r="P3" s="70"/>
      <c r="R3" s="19"/>
    </row>
    <row r="4" spans="1:18" ht="15.75" customHeight="1">
      <c r="A4" s="16"/>
      <c r="B4" s="16"/>
      <c r="C4" s="16"/>
      <c r="D4" s="16"/>
      <c r="E4" s="16"/>
      <c r="F4" s="17" t="s">
        <v>32</v>
      </c>
      <c r="G4" s="18"/>
      <c r="H4" s="18"/>
      <c r="I4" s="70" t="s">
        <v>53</v>
      </c>
      <c r="J4" s="70"/>
      <c r="K4" s="70"/>
      <c r="L4" s="70"/>
      <c r="M4" s="70"/>
      <c r="N4" s="70"/>
      <c r="O4" s="70"/>
      <c r="P4" s="70"/>
      <c r="R4" s="19"/>
    </row>
    <row r="5" spans="1:18" ht="15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R5" s="19"/>
    </row>
    <row r="6" spans="1:18" ht="15.75" customHeight="1" thickBot="1">
      <c r="A6" s="82" t="s">
        <v>54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R6" s="19"/>
    </row>
    <row r="7" spans="1:16" ht="50.25" customHeight="1" thickTop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15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5.75" customHeight="1" thickBo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5.75" customHeight="1">
      <c r="A10" s="71" t="s">
        <v>52</v>
      </c>
      <c r="B10" s="71" t="s">
        <v>33</v>
      </c>
      <c r="C10" s="71" t="s">
        <v>34</v>
      </c>
      <c r="D10" s="71" t="s">
        <v>35</v>
      </c>
      <c r="E10" s="71" t="s">
        <v>36</v>
      </c>
      <c r="F10" s="74" t="s">
        <v>37</v>
      </c>
      <c r="G10" s="75"/>
      <c r="H10" s="76"/>
      <c r="I10" s="74" t="s">
        <v>38</v>
      </c>
      <c r="J10" s="75"/>
      <c r="K10" s="75"/>
      <c r="L10" s="75"/>
      <c r="M10" s="75"/>
      <c r="N10" s="75"/>
      <c r="O10" s="76"/>
      <c r="P10" s="71" t="s">
        <v>39</v>
      </c>
    </row>
    <row r="11" spans="1:16" ht="15.75" customHeight="1">
      <c r="A11" s="72"/>
      <c r="B11" s="72"/>
      <c r="C11" s="72"/>
      <c r="D11" s="72"/>
      <c r="E11" s="72"/>
      <c r="F11" s="61"/>
      <c r="G11" s="63"/>
      <c r="H11" s="77"/>
      <c r="I11" s="61"/>
      <c r="J11" s="63"/>
      <c r="K11" s="63"/>
      <c r="L11" s="63"/>
      <c r="M11" s="63"/>
      <c r="N11" s="63"/>
      <c r="O11" s="77"/>
      <c r="P11" s="72"/>
    </row>
    <row r="12" spans="1:16" ht="15.75" customHeight="1">
      <c r="A12" s="72"/>
      <c r="B12" s="72"/>
      <c r="C12" s="72"/>
      <c r="D12" s="72"/>
      <c r="E12" s="72"/>
      <c r="F12" s="61"/>
      <c r="G12" s="63"/>
      <c r="H12" s="77"/>
      <c r="I12" s="61"/>
      <c r="J12" s="63"/>
      <c r="K12" s="63"/>
      <c r="L12" s="63"/>
      <c r="M12" s="63"/>
      <c r="N12" s="63"/>
      <c r="O12" s="77"/>
      <c r="P12" s="72"/>
    </row>
    <row r="13" spans="1:16" ht="15.75" customHeight="1">
      <c r="A13" s="72"/>
      <c r="B13" s="72"/>
      <c r="C13" s="72"/>
      <c r="D13" s="72"/>
      <c r="E13" s="72"/>
      <c r="F13" s="61" t="s">
        <v>40</v>
      </c>
      <c r="G13" s="63" t="s">
        <v>41</v>
      </c>
      <c r="H13" s="77" t="s">
        <v>42</v>
      </c>
      <c r="I13" s="61" t="s">
        <v>40</v>
      </c>
      <c r="J13" s="63" t="s">
        <v>43</v>
      </c>
      <c r="K13" s="63"/>
      <c r="L13" s="63" t="s">
        <v>44</v>
      </c>
      <c r="M13" s="63"/>
      <c r="N13" s="27" t="s">
        <v>45</v>
      </c>
      <c r="O13" s="28"/>
      <c r="P13" s="72"/>
    </row>
    <row r="14" spans="1:16" ht="15.75" customHeight="1" thickBot="1">
      <c r="A14" s="73"/>
      <c r="B14" s="73"/>
      <c r="C14" s="73"/>
      <c r="D14" s="73"/>
      <c r="E14" s="73"/>
      <c r="F14" s="62"/>
      <c r="G14" s="78"/>
      <c r="H14" s="79"/>
      <c r="I14" s="62"/>
      <c r="J14" s="29" t="s">
        <v>46</v>
      </c>
      <c r="K14" s="29" t="s">
        <v>47</v>
      </c>
      <c r="L14" s="29" t="s">
        <v>48</v>
      </c>
      <c r="M14" s="29" t="s">
        <v>47</v>
      </c>
      <c r="N14" s="29" t="s">
        <v>49</v>
      </c>
      <c r="O14" s="30" t="s">
        <v>47</v>
      </c>
      <c r="P14" s="73"/>
    </row>
    <row r="15" spans="1:16" ht="15.75" customHeight="1" thickBot="1">
      <c r="A15" s="31">
        <v>1</v>
      </c>
      <c r="B15" s="31" t="s">
        <v>58</v>
      </c>
      <c r="C15" s="31" t="s">
        <v>62</v>
      </c>
      <c r="D15" s="32" t="s">
        <v>50</v>
      </c>
      <c r="E15" s="33">
        <v>4</v>
      </c>
      <c r="F15" s="34">
        <v>0</v>
      </c>
      <c r="G15" s="35">
        <v>0</v>
      </c>
      <c r="H15" s="36">
        <v>0</v>
      </c>
      <c r="I15" s="34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6">
        <v>0</v>
      </c>
      <c r="P15" s="37">
        <v>2003</v>
      </c>
    </row>
    <row r="16" spans="1:16" ht="15.75" customHeight="1">
      <c r="A16" s="80">
        <v>2</v>
      </c>
      <c r="B16" s="64" t="s">
        <v>59</v>
      </c>
      <c r="C16" s="64" t="s">
        <v>63</v>
      </c>
      <c r="D16" s="66" t="s">
        <v>50</v>
      </c>
      <c r="E16" s="68">
        <v>9</v>
      </c>
      <c r="F16" s="59">
        <v>0</v>
      </c>
      <c r="G16" s="53">
        <v>0</v>
      </c>
      <c r="H16" s="55">
        <v>0</v>
      </c>
      <c r="I16" s="59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5">
        <v>0</v>
      </c>
      <c r="P16" s="57">
        <v>2005</v>
      </c>
    </row>
    <row r="17" spans="1:16" ht="15.75" customHeight="1" thickBot="1">
      <c r="A17" s="81"/>
      <c r="B17" s="65"/>
      <c r="C17" s="65"/>
      <c r="D17" s="67"/>
      <c r="E17" s="69"/>
      <c r="F17" s="60"/>
      <c r="G17" s="54"/>
      <c r="H17" s="56"/>
      <c r="I17" s="60"/>
      <c r="J17" s="54"/>
      <c r="K17" s="54"/>
      <c r="L17" s="54"/>
      <c r="M17" s="54"/>
      <c r="N17" s="54"/>
      <c r="O17" s="56"/>
      <c r="P17" s="58"/>
    </row>
    <row r="18" spans="1:16" ht="15.75" customHeight="1" thickBot="1">
      <c r="A18" s="42">
        <v>3</v>
      </c>
      <c r="B18" s="43" t="s">
        <v>60</v>
      </c>
      <c r="C18" s="44" t="s">
        <v>64</v>
      </c>
      <c r="D18" s="44" t="s">
        <v>50</v>
      </c>
      <c r="E18" s="44">
        <v>9</v>
      </c>
      <c r="F18" s="45">
        <v>0</v>
      </c>
      <c r="G18" s="46">
        <v>0</v>
      </c>
      <c r="H18" s="47">
        <v>0</v>
      </c>
      <c r="I18" s="48" t="s">
        <v>51</v>
      </c>
      <c r="J18" s="38">
        <v>68.98</v>
      </c>
      <c r="K18" s="39">
        <v>100</v>
      </c>
      <c r="L18" s="38">
        <v>68.98</v>
      </c>
      <c r="M18" s="40">
        <v>50</v>
      </c>
      <c r="N18" s="40">
        <v>0</v>
      </c>
      <c r="O18" s="41">
        <v>0</v>
      </c>
      <c r="P18" s="49">
        <v>2006</v>
      </c>
    </row>
    <row r="21" spans="3:14" ht="15.75" customHeight="1">
      <c r="C21" s="20" t="s">
        <v>55</v>
      </c>
      <c r="D21" s="20"/>
      <c r="E21" s="20"/>
      <c r="F21" s="20"/>
      <c r="G21" s="20"/>
      <c r="H21" s="20"/>
      <c r="I21" s="20"/>
      <c r="J21" s="25"/>
      <c r="K21" s="25"/>
      <c r="L21" s="25"/>
      <c r="M21" s="20"/>
      <c r="N21" s="21"/>
    </row>
    <row r="22" spans="3:14" ht="15.75" customHeight="1">
      <c r="C22" s="20" t="s">
        <v>61</v>
      </c>
      <c r="D22" s="20"/>
      <c r="E22" s="20"/>
      <c r="F22" s="20"/>
      <c r="G22" s="20"/>
      <c r="H22" s="20"/>
      <c r="I22" s="20"/>
      <c r="J22" s="26"/>
      <c r="K22" s="26"/>
      <c r="L22" s="26"/>
      <c r="M22" s="20"/>
      <c r="N22" s="21"/>
    </row>
    <row r="23" spans="3:14" ht="15.75" customHeight="1">
      <c r="C23" s="20" t="s">
        <v>56</v>
      </c>
      <c r="D23" s="20"/>
      <c r="E23" s="20"/>
      <c r="F23" s="20"/>
      <c r="G23" s="20"/>
      <c r="H23" s="20"/>
      <c r="I23" s="20"/>
      <c r="J23" s="20" t="s">
        <v>56</v>
      </c>
      <c r="K23" s="20"/>
      <c r="L23" s="20"/>
      <c r="M23" s="20"/>
      <c r="N23" s="21"/>
    </row>
  </sheetData>
  <sheetProtection selectLockedCells="1" selectUnlockedCells="1"/>
  <mergeCells count="38">
    <mergeCell ref="I4:P4"/>
    <mergeCell ref="I10:O12"/>
    <mergeCell ref="P10:P14"/>
    <mergeCell ref="A16:A17"/>
    <mergeCell ref="A6:P7"/>
    <mergeCell ref="I1:P1"/>
    <mergeCell ref="C2:C3"/>
    <mergeCell ref="D2:D3"/>
    <mergeCell ref="E2:E3"/>
    <mergeCell ref="I2:P2"/>
    <mergeCell ref="I3:P3"/>
    <mergeCell ref="A10:A14"/>
    <mergeCell ref="B10:B14"/>
    <mergeCell ref="C10:C14"/>
    <mergeCell ref="D10:D14"/>
    <mergeCell ref="E10:E14"/>
    <mergeCell ref="F10:H12"/>
    <mergeCell ref="F13:F14"/>
    <mergeCell ref="G13:G14"/>
    <mergeCell ref="H13:H14"/>
    <mergeCell ref="I13:I14"/>
    <mergeCell ref="J13:K13"/>
    <mergeCell ref="L13:M13"/>
    <mergeCell ref="B16:B17"/>
    <mergeCell ref="C16:C17"/>
    <mergeCell ref="D16:D17"/>
    <mergeCell ref="E16:E17"/>
    <mergeCell ref="F16:F17"/>
    <mergeCell ref="G16:G17"/>
    <mergeCell ref="N16:N17"/>
    <mergeCell ref="O16:O17"/>
    <mergeCell ref="P16:P17"/>
    <mergeCell ref="H16:H17"/>
    <mergeCell ref="I16:I17"/>
    <mergeCell ref="J16:J17"/>
    <mergeCell ref="K16:K17"/>
    <mergeCell ref="L16:L17"/>
    <mergeCell ref="M16:M17"/>
  </mergeCells>
  <printOptions/>
  <pageMargins left="0.11811023622047245" right="0.11811023622047245" top="0.35433070866141736" bottom="0.35433070866141736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Дубровская Карина Сергеевна</dc:creator>
  <cp:keywords/>
  <dc:description/>
  <cp:lastModifiedBy>Улятовская </cp:lastModifiedBy>
  <cp:lastPrinted>2014-07-03T06:45:26Z</cp:lastPrinted>
  <dcterms:created xsi:type="dcterms:W3CDTF">2006-09-28T01:33:49Z</dcterms:created>
  <dcterms:modified xsi:type="dcterms:W3CDTF">2018-02-13T11:50:08Z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